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activeTab="1"/>
  </bookViews>
  <sheets>
    <sheet name="审核表" sheetId="5" r:id="rId1"/>
    <sheet name="汇总表" sheetId="6" r:id="rId2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<sst xmlns="http://schemas.openxmlformats.org/spreadsheetml/2006/main" count="192" uniqueCount="96">
  <si>
    <t>济源职业技术学校
2025年申报高级教师材料审核表</t>
  </si>
  <si>
    <t>填报说明：
1.申报人根据个人情况认真填写橙色表格内容，绿色表格内容根据我校职评规定初填，其他表格公式自动运算生成，勿动。
2.相关项目表格不够的，请在中部插入，切勿在尾部插入，避免公式失效。</t>
  </si>
  <si>
    <t>评审意见</t>
  </si>
  <si>
    <t>一、基本条件</t>
  </si>
  <si>
    <t>具体描述</t>
  </si>
  <si>
    <t>结论</t>
  </si>
  <si>
    <t>姓名</t>
  </si>
  <si>
    <t>张三</t>
  </si>
  <si>
    <t>--</t>
  </si>
  <si>
    <t>申报专业</t>
  </si>
  <si>
    <t>语文</t>
  </si>
  <si>
    <t>出生年份(4位数字)</t>
  </si>
  <si>
    <t>参加工作时间(6位数字)</t>
  </si>
  <si>
    <t>1.学历条件</t>
  </si>
  <si>
    <t>————</t>
  </si>
  <si>
    <t xml:space="preserve">  第一学历</t>
  </si>
  <si>
    <t>专科</t>
  </si>
  <si>
    <t xml:space="preserve">  最高学历</t>
  </si>
  <si>
    <t>本科</t>
  </si>
  <si>
    <t xml:space="preserve">  毕业时间(6位数字)</t>
  </si>
  <si>
    <t xml:space="preserve">  所学专业</t>
  </si>
  <si>
    <t xml:space="preserve">  是否认证(非第一学历)</t>
  </si>
  <si>
    <t>已认证</t>
  </si>
  <si>
    <t>2.任职年限</t>
  </si>
  <si>
    <t xml:space="preserve">  现职称通过时间(6位数字)</t>
  </si>
  <si>
    <t>3.教师资格证</t>
  </si>
  <si>
    <t>中职</t>
  </si>
  <si>
    <t>4.任现职以来继续教育</t>
  </si>
  <si>
    <t>合格</t>
  </si>
  <si>
    <t>5.任现职以来师德考核</t>
  </si>
  <si>
    <t>6.班主任年限</t>
  </si>
  <si>
    <t>7.校级以上优秀班主任次数</t>
  </si>
  <si>
    <t>二、业绩条件</t>
  </si>
  <si>
    <t>具备条件</t>
  </si>
  <si>
    <t>原始分</t>
  </si>
  <si>
    <t>积分</t>
  </si>
  <si>
    <t>1.参加市以上业务主管部门组织的教师教学能力比赛，获得市一等奖或省二等奖（县属学校教师获得市二等奖或省三等奖）以上。</t>
  </si>
  <si>
    <t>总分</t>
  </si>
  <si>
    <t>2.参与教学研究、专业建设、课程改革等工作，是市级以上精品课程建设的主要负责人（限前3名）；或者完成市级以上教科研项目，项目被鉴定为优秀项目（限前5名）；或者完成省级教科研项目（限前3名）或教科研重点项目（限前5名）；或者县属学校教师完成市级以上教科研项目（限前3名）或教科研重点项目（限前5名）。研究成果具有一定的指导作用和推广应用价值。</t>
  </si>
  <si>
    <t>3.直接指导的学生参加市以上政府部门组织的职业技能比赛，获得市一等奖或省二等奖以上，本人获指导教师奖。</t>
  </si>
  <si>
    <t>4.专业课教师、实习指导教师独立承担2门专业课的理论教学和实践教学3年以上（博士研究生者为2年以上），带领学生到企事业单位实习实训、社会实践2期以上，成绩突出，将实践成果转化为教学成果，形成优秀的教学案例或推广应用的教学项目；或者主持辅导学生社团、第二课堂等活动3年以上（博士研究生者为2年以上），取得良好效果，受到市级以上政府部门表彰或组织观摩学习。</t>
  </si>
  <si>
    <t>5.参与完成（限前3名）企业新产品研发、技术革新等项目，或者获得与本专业相关的国家发明专利授权1项（限前5名）或实用新型专利授权2项（均限前2名），推广应用后取得较显著的社会和经济效益，为本校或企业实现一定的技术收入；或者艺术、体育学科教师在市以上业务主管部门主办的本专业汇演、汇展或比赛中，获得市一等奖或省二等奖以上。</t>
  </si>
  <si>
    <t>6.在CN学术期刊上发表教科研或学术论文3篇（县属学校教师为2篇）。参编正式出版的省以上规划中等职业教育教材1部（本人撰写4万字以上），可替代1篇论文。</t>
  </si>
  <si>
    <t>7.所带班级被评为市级以上先进（文明）班集体，或本人被评为市级以上优秀班主任；或者获得市级以上人力资源社会保障、教育行政部门联合表彰的师德标兵、师德先进个人；或者获得市级以上综合表彰的模范教师、优秀教师、先进教育工作者；或者县属学校教师在县属学校任教满20年，获得县级综合表彰的模范教师、优秀教师、先进教育工作者。</t>
  </si>
  <si>
    <r>
      <rPr>
        <b/>
        <sz val="12"/>
        <color theme="1"/>
        <rFont val="宋体"/>
        <charset val="134"/>
      </rPr>
      <t xml:space="preserve">              业绩符合条件项目数
</t>
    </r>
    <r>
      <rPr>
        <sz val="10"/>
        <color rgb="FFFF0000"/>
        <rFont val="宋体"/>
        <charset val="134"/>
      </rPr>
      <t>注：业绩成果需具备3条以上（学历或专业破格人员具备4条以上），其中（1）、（2）、（3）条中须具备1条以上。</t>
    </r>
  </si>
  <si>
    <t>三、任职经历</t>
  </si>
  <si>
    <t>1.学历等级</t>
  </si>
  <si>
    <t>3.职务情况</t>
  </si>
  <si>
    <t>现职以来班主任或中层正职年限</t>
  </si>
  <si>
    <t>现职以来中层副职年限</t>
  </si>
  <si>
    <t>四、学校工作业绩</t>
  </si>
  <si>
    <r>
      <rPr>
        <sz val="10"/>
        <color theme="1"/>
        <rFont val="等线"/>
        <charset val="134"/>
        <scheme val="minor"/>
      </rPr>
      <t>1.学期评价
（</t>
    </r>
    <r>
      <rPr>
        <b/>
        <sz val="10"/>
        <color rgb="FFFF0000"/>
        <rFont val="等线"/>
        <charset val="134"/>
        <scheme val="minor"/>
      </rPr>
      <t>任现职来</t>
    </r>
    <r>
      <rPr>
        <sz val="10"/>
        <color theme="1"/>
        <rFont val="等线"/>
        <charset val="134"/>
        <scheme val="minor"/>
      </rPr>
      <t>学期优秀次数）</t>
    </r>
  </si>
  <si>
    <t>2.招生工作</t>
  </si>
  <si>
    <t>评审小组
填写</t>
  </si>
  <si>
    <t xml:space="preserve">  2021年最多招生人数</t>
  </si>
  <si>
    <t xml:space="preserve">  2021年实招生人数</t>
  </si>
  <si>
    <t xml:space="preserve">  2022年最多招生人数</t>
  </si>
  <si>
    <t xml:space="preserve">  2022年实招生人数</t>
  </si>
  <si>
    <t xml:space="preserve">  2023年最多招生人数</t>
  </si>
  <si>
    <t xml:space="preserve">  2023年实招生人数</t>
  </si>
  <si>
    <t>3.高考先进
（任现职来高考先进次数）</t>
  </si>
  <si>
    <t>4.其他荣誉</t>
  </si>
  <si>
    <t>（1）经学校推荐的荣誉</t>
  </si>
  <si>
    <t>时间</t>
  </si>
  <si>
    <t>活动名称</t>
  </si>
  <si>
    <t>等级</t>
  </si>
  <si>
    <t>得分</t>
  </si>
  <si>
    <t>（2）其他证书</t>
  </si>
  <si>
    <t>合计</t>
  </si>
  <si>
    <t>济源职业技术学校
2025年申报高级教师材料积分汇总表</t>
  </si>
  <si>
    <t>评审条件</t>
  </si>
  <si>
    <t>业绩项目数</t>
  </si>
  <si>
    <t>原始积分</t>
  </si>
  <si>
    <t>总积分</t>
  </si>
  <si>
    <t>学历条件</t>
  </si>
  <si>
    <t>业绩1</t>
  </si>
  <si>
    <t>学历认证</t>
  </si>
  <si>
    <t>业绩2</t>
  </si>
  <si>
    <t>任职年限</t>
  </si>
  <si>
    <t>业绩3</t>
  </si>
  <si>
    <t>资格证书</t>
  </si>
  <si>
    <t>业绩4</t>
  </si>
  <si>
    <t>继续教育</t>
  </si>
  <si>
    <t>业绩5</t>
  </si>
  <si>
    <t>师德考核</t>
  </si>
  <si>
    <t>业绩6</t>
  </si>
  <si>
    <t>班主任年限</t>
  </si>
  <si>
    <t>业绩7</t>
  </si>
  <si>
    <t>优秀班主任</t>
  </si>
  <si>
    <t>四、学校业绩</t>
  </si>
  <si>
    <t>积分合计</t>
  </si>
  <si>
    <t>1.学期评价</t>
  </si>
  <si>
    <t>应得积分</t>
  </si>
  <si>
    <t>3.高考先进</t>
  </si>
  <si>
    <t>（此表根据审核表自动生成）</t>
  </si>
  <si>
    <t>评委审核签字：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</si>
</sst>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等线"/>
      <charset val="134"/>
      <scheme val="minor"/>
    </font>
    <font>
      <b/>
      <sz val="20"/>
      <name val="黑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2"/>
      <color theme="1" tint="0.0499893185216834"/>
      <name val="宋体"/>
      <charset val="134"/>
    </font>
    <font>
      <b/>
      <sz val="20"/>
      <color theme="8"/>
      <name val="宋体"/>
      <charset val="134"/>
    </font>
    <font>
      <b/>
      <sz val="18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16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宋体"/>
      <charset val="134"/>
    </font>
    <font>
      <b/>
      <sz val="10"/>
      <color rgb="FFFF0000"/>
      <name val="等线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25" applyNumberFormat="0" applyAlignment="0" applyProtection="0">
      <alignment vertical="center"/>
    </xf>
    <xf numFmtId="0" fontId="34" fillId="9" borderId="26" applyNumberFormat="0" applyAlignment="0" applyProtection="0">
      <alignment vertical="center"/>
    </xf>
    <xf numFmtId="0" fontId="35" fillId="9" borderId="25" applyNumberFormat="0" applyAlignment="0" applyProtection="0">
      <alignment vertical="center"/>
    </xf>
    <xf numFmtId="0" fontId="36" fillId="10" borderId="27" applyNumberFormat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6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8" fillId="3" borderId="6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vertical="center"/>
    </xf>
    <xf numFmtId="0" fontId="19" fillId="4" borderId="5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8" fillId="3" borderId="16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21" fillId="4" borderId="20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1" fillId="4" borderId="16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vertical="center"/>
    </xf>
    <xf numFmtId="0" fontId="19" fillId="5" borderId="6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left" vertical="center"/>
    </xf>
    <xf numFmtId="0" fontId="14" fillId="4" borderId="1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vertical="center"/>
    </xf>
    <xf numFmtId="0" fontId="11" fillId="6" borderId="5" xfId="0" applyFont="1" applyFill="1" applyBorder="1" applyAlignment="1">
      <alignment horizontal="left" vertical="center"/>
    </xf>
    <xf numFmtId="0" fontId="0" fillId="6" borderId="5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 quotePrefix="1">
      <alignment horizontal="center" vertical="center" wrapText="1"/>
    </xf>
    <xf numFmtId="0" fontId="0" fillId="0" borderId="5" xfId="0" applyBorder="1" applyAlignment="1" quotePrefix="1">
      <alignment horizontal="center" vertical="center"/>
    </xf>
    <xf numFmtId="0" fontId="0" fillId="4" borderId="6" xfId="0" applyFill="1" applyBorder="1" applyAlignment="1" quotePrefix="1">
      <alignment horizontal="center" vertical="center"/>
    </xf>
    <xf numFmtId="0" fontId="14" fillId="4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2024&#30003;&#25253;&#20013;&#32423;&#25945;&#24072;&#31215;&#209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核表"/>
      <sheetName val="汇总表"/>
    </sheetNames>
    <sheetDataSet>
      <sheetData sheetId="0">
        <row r="16">
          <cell r="C16" t="str">
            <v>教师证合格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6"/>
  <sheetViews>
    <sheetView workbookViewId="0">
      <selection activeCell="I8" sqref="I8"/>
    </sheetView>
  </sheetViews>
  <sheetFormatPr defaultColWidth="9" defaultRowHeight="14.25" outlineLevelCol="4"/>
  <cols>
    <col min="1" max="1" width="25" style="57" customWidth="1"/>
    <col min="2" max="2" width="33.625" style="58" customWidth="1"/>
    <col min="3" max="4" width="10" style="1" customWidth="1"/>
    <col min="5" max="5" width="10.625" style="1" customWidth="1"/>
    <col min="6" max="16384" width="9" style="58"/>
  </cols>
  <sheetData>
    <row r="1" ht="67.5" customHeight="1" spans="1:5">
      <c r="A1" s="2" t="s">
        <v>0</v>
      </c>
      <c r="B1" s="3"/>
      <c r="C1" s="3"/>
      <c r="D1" s="3"/>
      <c r="E1" s="3"/>
    </row>
    <row r="2" ht="72" customHeight="1" spans="1:5">
      <c r="A2" s="59" t="s">
        <v>1</v>
      </c>
      <c r="B2" s="59"/>
      <c r="C2" s="59"/>
      <c r="D2" s="59"/>
      <c r="E2" s="60" t="s">
        <v>2</v>
      </c>
    </row>
    <row r="3" s="54" customFormat="1" ht="18.75" customHeight="1" spans="1:5">
      <c r="A3" s="61" t="s">
        <v>3</v>
      </c>
      <c r="B3" s="62" t="s">
        <v>4</v>
      </c>
      <c r="C3" s="63" t="s">
        <v>5</v>
      </c>
      <c r="D3" s="63"/>
      <c r="E3" s="63"/>
    </row>
    <row r="4" s="54" customFormat="1" ht="18.75" customHeight="1" spans="1:5">
      <c r="A4" s="64" t="s">
        <v>6</v>
      </c>
      <c r="B4" s="65" t="s">
        <v>7</v>
      </c>
      <c r="C4" s="121" t="s">
        <v>8</v>
      </c>
      <c r="D4" s="67"/>
      <c r="E4" s="63"/>
    </row>
    <row r="5" s="54" customFormat="1" ht="18.75" customHeight="1" spans="1:5">
      <c r="A5" s="64" t="s">
        <v>9</v>
      </c>
      <c r="B5" s="68" t="s">
        <v>10</v>
      </c>
      <c r="C5" s="121" t="s">
        <v>8</v>
      </c>
      <c r="D5" s="67"/>
      <c r="E5" s="63"/>
    </row>
    <row r="6" s="54" customFormat="1" ht="18.75" customHeight="1" spans="1:5">
      <c r="A6" s="69" t="s">
        <v>11</v>
      </c>
      <c r="B6" s="70">
        <v>1980</v>
      </c>
      <c r="C6" s="121" t="s">
        <v>8</v>
      </c>
      <c r="D6" s="67"/>
      <c r="E6" s="63"/>
    </row>
    <row r="7" s="54" customFormat="1" ht="18.75" customHeight="1" spans="1:5">
      <c r="A7" s="69" t="s">
        <v>12</v>
      </c>
      <c r="B7" s="70">
        <v>199107</v>
      </c>
      <c r="C7" s="121" t="s">
        <v>8</v>
      </c>
      <c r="D7" s="67"/>
      <c r="E7" s="63"/>
    </row>
    <row r="8" s="54" customFormat="1" ht="18.75" customHeight="1" spans="1:5">
      <c r="A8" s="71" t="s">
        <v>13</v>
      </c>
      <c r="B8" s="72" t="s">
        <v>14</v>
      </c>
      <c r="C8" s="63" t="str">
        <f>IF(B10="本科","学历合格",IF(B10="研究生","学历合格","不得申报"))</f>
        <v>学历合格</v>
      </c>
      <c r="D8" s="63"/>
      <c r="E8" s="63"/>
    </row>
    <row r="9" s="54" customFormat="1" ht="18.75" customHeight="1" spans="1:5">
      <c r="A9" s="64" t="s">
        <v>15</v>
      </c>
      <c r="B9" s="73" t="s">
        <v>16</v>
      </c>
      <c r="C9" s="121" t="s">
        <v>8</v>
      </c>
      <c r="D9" s="67"/>
      <c r="E9" s="63"/>
    </row>
    <row r="10" s="54" customFormat="1" ht="18.75" customHeight="1" spans="1:5">
      <c r="A10" s="64" t="s">
        <v>17</v>
      </c>
      <c r="B10" s="73" t="s">
        <v>18</v>
      </c>
      <c r="C10" s="121" t="s">
        <v>8</v>
      </c>
      <c r="D10" s="67"/>
      <c r="E10" s="63"/>
    </row>
    <row r="11" s="54" customFormat="1" ht="18.75" customHeight="1" spans="1:5">
      <c r="A11" s="64" t="s">
        <v>19</v>
      </c>
      <c r="B11" s="74">
        <v>201211</v>
      </c>
      <c r="C11" s="121" t="s">
        <v>8</v>
      </c>
      <c r="D11" s="67"/>
      <c r="E11" s="63"/>
    </row>
    <row r="12" s="54" customFormat="1" ht="18.75" customHeight="1" spans="1:5">
      <c r="A12" s="75" t="s">
        <v>20</v>
      </c>
      <c r="B12" s="73"/>
      <c r="C12" s="121" t="s">
        <v>8</v>
      </c>
      <c r="D12" s="67"/>
      <c r="E12" s="63"/>
    </row>
    <row r="13" s="54" customFormat="1" ht="18.75" customHeight="1" spans="1:5">
      <c r="A13" s="69" t="s">
        <v>21</v>
      </c>
      <c r="B13" s="74" t="s">
        <v>22</v>
      </c>
      <c r="C13" s="63" t="str">
        <f>IF(B13="已认证","认证正常",IF(B9=B10,"不需认证","不得申报"))</f>
        <v>认证正常</v>
      </c>
      <c r="D13" s="63"/>
      <c r="E13" s="63"/>
    </row>
    <row r="14" s="54" customFormat="1" ht="18.75" customHeight="1" spans="1:5">
      <c r="A14" s="76" t="s">
        <v>23</v>
      </c>
      <c r="B14" s="72" t="s">
        <v>14</v>
      </c>
      <c r="C14" s="63" t="str">
        <f>IF(2025-MID(B15,1,4)&gt;=5,"年限符合","不得申报")</f>
        <v>年限符合</v>
      </c>
      <c r="D14" s="63"/>
      <c r="E14" s="63"/>
    </row>
    <row r="15" s="54" customFormat="1" ht="18.75" customHeight="1" spans="1:5">
      <c r="A15" s="69" t="s">
        <v>24</v>
      </c>
      <c r="B15" s="74">
        <v>200911</v>
      </c>
      <c r="C15" s="121" t="s">
        <v>8</v>
      </c>
      <c r="D15" s="67"/>
      <c r="E15" s="63"/>
    </row>
    <row r="16" s="54" customFormat="1" ht="18.75" customHeight="1" spans="1:5">
      <c r="A16" s="76" t="s">
        <v>25</v>
      </c>
      <c r="B16" s="77" t="s">
        <v>26</v>
      </c>
      <c r="C16" s="63" t="str">
        <f>IF(B16="高中","教师证合格",IF(B16="中职","教师证合格","不得申报"))</f>
        <v>教师证合格</v>
      </c>
      <c r="D16" s="63"/>
      <c r="E16" s="63"/>
    </row>
    <row r="17" s="55" customFormat="1" ht="18.75" customHeight="1" spans="1:5">
      <c r="A17" s="72" t="s">
        <v>27</v>
      </c>
      <c r="B17" s="74" t="s">
        <v>28</v>
      </c>
      <c r="C17" s="78" t="str">
        <f>IF(B17="合格","继教教育合格","不得申报")</f>
        <v>继教教育合格</v>
      </c>
      <c r="D17" s="78"/>
      <c r="E17" s="79"/>
    </row>
    <row r="18" s="55" customFormat="1" ht="18.75" customHeight="1" spans="1:5">
      <c r="A18" s="72" t="s">
        <v>29</v>
      </c>
      <c r="B18" s="74" t="s">
        <v>28</v>
      </c>
      <c r="C18" s="78" t="str">
        <f>IF(B18="合格","师德考核合格","不得申报")</f>
        <v>师德考核合格</v>
      </c>
      <c r="D18" s="78"/>
      <c r="E18" s="79"/>
    </row>
    <row r="19" s="54" customFormat="1" ht="18.75" customHeight="1" spans="1:5">
      <c r="A19" s="76" t="s">
        <v>30</v>
      </c>
      <c r="B19" s="80">
        <v>3</v>
      </c>
      <c r="C19" s="78" t="str">
        <f>IF(B19&gt;=3,"符合","不符合")</f>
        <v>符合</v>
      </c>
      <c r="D19" s="78"/>
      <c r="E19" s="63"/>
    </row>
    <row r="20" s="54" customFormat="1" ht="18.75" customHeight="1" spans="1:5">
      <c r="A20" s="76" t="s">
        <v>31</v>
      </c>
      <c r="B20" s="80">
        <v>1</v>
      </c>
      <c r="C20" s="78" t="str">
        <f>IF(B20&gt;=1,"符合","不符合")</f>
        <v>符合</v>
      </c>
      <c r="D20" s="78"/>
      <c r="E20" s="63"/>
    </row>
    <row r="21" ht="18.75" customHeight="1" spans="1:5">
      <c r="A21" s="61" t="s">
        <v>32</v>
      </c>
      <c r="B21" s="62" t="s">
        <v>33</v>
      </c>
      <c r="C21" s="63" t="s">
        <v>34</v>
      </c>
      <c r="D21" s="63" t="s">
        <v>35</v>
      </c>
      <c r="E21" s="26"/>
    </row>
    <row r="22" ht="18.75" customHeight="1" spans="1:5">
      <c r="A22" s="81" t="s">
        <v>36</v>
      </c>
      <c r="B22" s="82"/>
      <c r="C22" s="83"/>
      <c r="D22" s="122" t="s">
        <v>8</v>
      </c>
      <c r="E22" s="26"/>
    </row>
    <row r="23" ht="18.75" customHeight="1" spans="1:5">
      <c r="A23" s="84"/>
      <c r="B23" s="82"/>
      <c r="C23" s="83"/>
      <c r="D23" s="122" t="s">
        <v>8</v>
      </c>
      <c r="E23" s="26"/>
    </row>
    <row r="24" ht="18.75" customHeight="1" spans="1:5">
      <c r="A24" s="84"/>
      <c r="B24" s="82"/>
      <c r="C24" s="83"/>
      <c r="D24" s="26"/>
      <c r="E24" s="26"/>
    </row>
    <row r="25" ht="18.75" customHeight="1" spans="1:5">
      <c r="A25" s="84"/>
      <c r="B25" s="82"/>
      <c r="C25" s="83"/>
      <c r="D25" s="122" t="s">
        <v>8</v>
      </c>
      <c r="E25" s="26"/>
    </row>
    <row r="26" ht="18.75" customHeight="1" spans="1:5">
      <c r="A26" s="84"/>
      <c r="B26" s="82"/>
      <c r="C26" s="83"/>
      <c r="D26" s="122" t="s">
        <v>8</v>
      </c>
      <c r="E26" s="26"/>
    </row>
    <row r="27" ht="18.75" customHeight="1" spans="1:5">
      <c r="A27" s="84"/>
      <c r="B27" s="82"/>
      <c r="C27" s="83"/>
      <c r="D27" s="122" t="s">
        <v>8</v>
      </c>
      <c r="E27" s="26"/>
    </row>
    <row r="28" ht="18.75" customHeight="1" spans="1:5">
      <c r="A28" s="84"/>
      <c r="B28" s="82"/>
      <c r="C28" s="83"/>
      <c r="D28" s="122" t="s">
        <v>8</v>
      </c>
      <c r="E28" s="26"/>
    </row>
    <row r="29" ht="18.75" customHeight="1" spans="1:5">
      <c r="A29" s="84"/>
      <c r="B29" s="85" t="s">
        <v>37</v>
      </c>
      <c r="C29" s="86">
        <f>SUM(C22:C28)</f>
        <v>0</v>
      </c>
      <c r="D29" s="87">
        <f>IF(C29&gt;15,15,C29)</f>
        <v>0</v>
      </c>
      <c r="E29" s="26"/>
    </row>
    <row r="30" ht="18.75" customHeight="1" spans="1:5">
      <c r="A30" s="88"/>
      <c r="B30" s="85" t="s">
        <v>5</v>
      </c>
      <c r="C30" s="86" t="str">
        <f>IF(D29=0,"不符合","符合")</f>
        <v>不符合</v>
      </c>
      <c r="D30" s="87" t="str">
        <f>IF(C30="符合","1","0")</f>
        <v>0</v>
      </c>
      <c r="E30" s="26"/>
    </row>
    <row r="31" ht="18.75" customHeight="1" spans="1:5">
      <c r="A31" s="81" t="s">
        <v>38</v>
      </c>
      <c r="B31" s="82"/>
      <c r="C31" s="83"/>
      <c r="D31" s="122" t="s">
        <v>8</v>
      </c>
      <c r="E31" s="26"/>
    </row>
    <row r="32" ht="18.75" customHeight="1" spans="1:5">
      <c r="A32" s="84"/>
      <c r="B32" s="82"/>
      <c r="C32" s="83"/>
      <c r="D32" s="122" t="s">
        <v>8</v>
      </c>
      <c r="E32" s="26"/>
    </row>
    <row r="33" ht="18.75" customHeight="1" spans="1:5">
      <c r="A33" s="84"/>
      <c r="B33" s="82"/>
      <c r="C33" s="83"/>
      <c r="D33" s="26"/>
      <c r="E33" s="26"/>
    </row>
    <row r="34" ht="18.75" customHeight="1" spans="1:5">
      <c r="A34" s="84"/>
      <c r="B34" s="82"/>
      <c r="C34" s="83"/>
      <c r="D34" s="122" t="s">
        <v>8</v>
      </c>
      <c r="E34" s="26"/>
    </row>
    <row r="35" ht="18.75" customHeight="1" spans="1:5">
      <c r="A35" s="84"/>
      <c r="B35" s="82"/>
      <c r="C35" s="83"/>
      <c r="D35" s="122" t="s">
        <v>8</v>
      </c>
      <c r="E35" s="26"/>
    </row>
    <row r="36" ht="18.75" customHeight="1" spans="1:5">
      <c r="A36" s="84"/>
      <c r="B36" s="82"/>
      <c r="C36" s="83"/>
      <c r="D36" s="122" t="s">
        <v>8</v>
      </c>
      <c r="E36" s="26"/>
    </row>
    <row r="37" ht="18.75" customHeight="1" spans="1:5">
      <c r="A37" s="84"/>
      <c r="B37" s="82"/>
      <c r="C37" s="83"/>
      <c r="D37" s="122" t="s">
        <v>8</v>
      </c>
      <c r="E37" s="26"/>
    </row>
    <row r="38" ht="18.75" customHeight="1" spans="1:5">
      <c r="A38" s="84"/>
      <c r="B38" s="85" t="s">
        <v>37</v>
      </c>
      <c r="C38" s="86">
        <f>SUM(C31:C37)</f>
        <v>0</v>
      </c>
      <c r="D38" s="87">
        <f t="shared" ref="D38" si="0">IF(C38&gt;15,15,C38)</f>
        <v>0</v>
      </c>
      <c r="E38" s="26"/>
    </row>
    <row r="39" ht="18.75" customHeight="1" spans="1:5">
      <c r="A39" s="88"/>
      <c r="B39" s="85" t="s">
        <v>5</v>
      </c>
      <c r="C39" s="86" t="str">
        <f>IF(D38=0,"不符合","符合")</f>
        <v>不符合</v>
      </c>
      <c r="D39" s="87" t="str">
        <f>IF(C39="符合","1","0")</f>
        <v>0</v>
      </c>
      <c r="E39" s="26"/>
    </row>
    <row r="40" ht="18.75" customHeight="1" spans="1:5">
      <c r="A40" s="81" t="s">
        <v>39</v>
      </c>
      <c r="B40" s="82"/>
      <c r="C40" s="83"/>
      <c r="D40" s="122" t="s">
        <v>8</v>
      </c>
      <c r="E40" s="26"/>
    </row>
    <row r="41" ht="18.75" customHeight="1" spans="1:5">
      <c r="A41" s="84"/>
      <c r="B41" s="82"/>
      <c r="C41" s="83"/>
      <c r="D41" s="122" t="s">
        <v>8</v>
      </c>
      <c r="E41" s="26"/>
    </row>
    <row r="42" ht="18.75" customHeight="1" spans="1:5">
      <c r="A42" s="84"/>
      <c r="B42" s="82"/>
      <c r="C42" s="83"/>
      <c r="D42" s="122" t="s">
        <v>8</v>
      </c>
      <c r="E42" s="26"/>
    </row>
    <row r="43" ht="18.75" customHeight="1" spans="1:5">
      <c r="A43" s="84"/>
      <c r="B43" s="82"/>
      <c r="C43" s="83"/>
      <c r="D43" s="122" t="s">
        <v>8</v>
      </c>
      <c r="E43" s="26"/>
    </row>
    <row r="44" ht="18.75" customHeight="1" spans="1:5">
      <c r="A44" s="84"/>
      <c r="B44" s="82"/>
      <c r="C44" s="83"/>
      <c r="D44" s="122" t="s">
        <v>8</v>
      </c>
      <c r="E44" s="26"/>
    </row>
    <row r="45" ht="18.75" customHeight="1" spans="1:5">
      <c r="A45" s="84"/>
      <c r="B45" s="82"/>
      <c r="C45" s="83"/>
      <c r="D45" s="122" t="s">
        <v>8</v>
      </c>
      <c r="E45" s="26"/>
    </row>
    <row r="46" ht="18.75" customHeight="1" spans="1:5">
      <c r="A46" s="84"/>
      <c r="B46" s="85" t="s">
        <v>37</v>
      </c>
      <c r="C46" s="86">
        <f t="shared" ref="C46" si="1">SUM(C40:C45)</f>
        <v>0</v>
      </c>
      <c r="D46" s="87">
        <f>IF(C46&gt;10,10,C46)</f>
        <v>0</v>
      </c>
      <c r="E46" s="26"/>
    </row>
    <row r="47" ht="18.75" customHeight="1" spans="1:5">
      <c r="A47" s="88"/>
      <c r="B47" s="85" t="s">
        <v>5</v>
      </c>
      <c r="C47" s="86" t="str">
        <f>IF(D46=0,"不符合","符合")</f>
        <v>不符合</v>
      </c>
      <c r="D47" s="87" t="str">
        <f>IF(C47="符合","1","0")</f>
        <v>0</v>
      </c>
      <c r="E47" s="26"/>
    </row>
    <row r="48" ht="24" customHeight="1" spans="1:5">
      <c r="A48" s="81" t="s">
        <v>40</v>
      </c>
      <c r="B48" s="82"/>
      <c r="C48" s="83"/>
      <c r="D48" s="122" t="s">
        <v>8</v>
      </c>
      <c r="E48" s="26"/>
    </row>
    <row r="49" ht="24" customHeight="1" spans="1:5">
      <c r="A49" s="84"/>
      <c r="B49" s="82"/>
      <c r="C49" s="83"/>
      <c r="D49" s="122" t="s">
        <v>8</v>
      </c>
      <c r="E49" s="26"/>
    </row>
    <row r="50" ht="24" customHeight="1" spans="1:5">
      <c r="A50" s="84"/>
      <c r="B50" s="82"/>
      <c r="C50" s="83"/>
      <c r="D50" s="122" t="s">
        <v>8</v>
      </c>
      <c r="E50" s="26"/>
    </row>
    <row r="51" ht="24" customHeight="1" spans="1:5">
      <c r="A51" s="84"/>
      <c r="B51" s="82"/>
      <c r="C51" s="83"/>
      <c r="D51" s="122" t="s">
        <v>8</v>
      </c>
      <c r="E51" s="26"/>
    </row>
    <row r="52" ht="24" customHeight="1" spans="1:5">
      <c r="A52" s="84"/>
      <c r="B52" s="82"/>
      <c r="C52" s="83"/>
      <c r="D52" s="122" t="s">
        <v>8</v>
      </c>
      <c r="E52" s="26"/>
    </row>
    <row r="53" ht="24" customHeight="1" spans="1:5">
      <c r="A53" s="84"/>
      <c r="B53" s="82"/>
      <c r="C53" s="83"/>
      <c r="D53" s="122" t="s">
        <v>8</v>
      </c>
      <c r="E53" s="26"/>
    </row>
    <row r="54" ht="21" customHeight="1" spans="1:5">
      <c r="A54" s="84"/>
      <c r="B54" s="85" t="s">
        <v>37</v>
      </c>
      <c r="C54" s="86">
        <f t="shared" ref="C54" si="2">SUM(C48:C53)</f>
        <v>0</v>
      </c>
      <c r="D54" s="87">
        <f>IF(C54&gt;10,10,C54)</f>
        <v>0</v>
      </c>
      <c r="E54" s="26"/>
    </row>
    <row r="55" ht="21" customHeight="1" spans="1:5">
      <c r="A55" s="88"/>
      <c r="B55" s="85" t="s">
        <v>5</v>
      </c>
      <c r="C55" s="86" t="str">
        <f>IF(D54=0,"不符合","符合")</f>
        <v>不符合</v>
      </c>
      <c r="D55" s="87" t="str">
        <f>IF(C55="符合","1","0")</f>
        <v>0</v>
      </c>
      <c r="E55" s="26"/>
    </row>
    <row r="56" ht="24" customHeight="1" spans="1:5">
      <c r="A56" s="81" t="s">
        <v>41</v>
      </c>
      <c r="B56" s="82"/>
      <c r="C56" s="83"/>
      <c r="D56" s="122" t="s">
        <v>8</v>
      </c>
      <c r="E56" s="26"/>
    </row>
    <row r="57" ht="24" customHeight="1" spans="1:5">
      <c r="A57" s="84"/>
      <c r="B57" s="82"/>
      <c r="C57" s="83"/>
      <c r="D57" s="122" t="s">
        <v>8</v>
      </c>
      <c r="E57" s="26"/>
    </row>
    <row r="58" ht="24" customHeight="1" spans="1:5">
      <c r="A58" s="84"/>
      <c r="B58" s="82"/>
      <c r="C58" s="83"/>
      <c r="D58" s="122" t="s">
        <v>8</v>
      </c>
      <c r="E58" s="26"/>
    </row>
    <row r="59" ht="24" customHeight="1" spans="1:5">
      <c r="A59" s="84"/>
      <c r="B59" s="82"/>
      <c r="C59" s="83"/>
      <c r="D59" s="122" t="s">
        <v>8</v>
      </c>
      <c r="E59" s="26"/>
    </row>
    <row r="60" ht="24" customHeight="1" spans="1:5">
      <c r="A60" s="84"/>
      <c r="B60" s="82"/>
      <c r="C60" s="83"/>
      <c r="D60" s="122" t="s">
        <v>8</v>
      </c>
      <c r="E60" s="26"/>
    </row>
    <row r="61" ht="24" customHeight="1" spans="1:5">
      <c r="A61" s="84"/>
      <c r="B61" s="82"/>
      <c r="C61" s="83"/>
      <c r="D61" s="122" t="s">
        <v>8</v>
      </c>
      <c r="E61" s="26"/>
    </row>
    <row r="62" ht="21" customHeight="1" spans="1:5">
      <c r="A62" s="84"/>
      <c r="B62" s="85" t="s">
        <v>37</v>
      </c>
      <c r="C62" s="86">
        <f t="shared" ref="C62" si="3">SUM(C56:C61)</f>
        <v>0</v>
      </c>
      <c r="D62" s="87">
        <f>IF(C62&gt;10,10,C62)</f>
        <v>0</v>
      </c>
      <c r="E62" s="26"/>
    </row>
    <row r="63" ht="21" customHeight="1" spans="1:5">
      <c r="A63" s="88"/>
      <c r="B63" s="85" t="s">
        <v>5</v>
      </c>
      <c r="C63" s="86" t="str">
        <f>IF(D62=0,"不符合","符合")</f>
        <v>不符合</v>
      </c>
      <c r="D63" s="87" t="str">
        <f>IF(C63="符合","1","0")</f>
        <v>0</v>
      </c>
      <c r="E63" s="26"/>
    </row>
    <row r="64" ht="18.75" customHeight="1" spans="1:5">
      <c r="A64" s="81" t="s">
        <v>42</v>
      </c>
      <c r="B64" s="82"/>
      <c r="C64" s="83"/>
      <c r="D64" s="122" t="s">
        <v>8</v>
      </c>
      <c r="E64" s="26"/>
    </row>
    <row r="65" ht="18.75" customHeight="1" spans="1:5">
      <c r="A65" s="84"/>
      <c r="B65" s="82"/>
      <c r="C65" s="83"/>
      <c r="D65" s="122" t="s">
        <v>8</v>
      </c>
      <c r="E65" s="26"/>
    </row>
    <row r="66" ht="18.75" customHeight="1" spans="1:5">
      <c r="A66" s="84"/>
      <c r="B66" s="82"/>
      <c r="C66" s="83"/>
      <c r="D66" s="122" t="s">
        <v>8</v>
      </c>
      <c r="E66" s="26"/>
    </row>
    <row r="67" ht="18.75" customHeight="1" spans="1:5">
      <c r="A67" s="84"/>
      <c r="B67" s="82"/>
      <c r="C67" s="83"/>
      <c r="D67" s="122" t="s">
        <v>8</v>
      </c>
      <c r="E67" s="26"/>
    </row>
    <row r="68" ht="18.75" customHeight="1" spans="1:5">
      <c r="A68" s="84"/>
      <c r="B68" s="82"/>
      <c r="C68" s="83"/>
      <c r="D68" s="122" t="s">
        <v>8</v>
      </c>
      <c r="E68" s="26"/>
    </row>
    <row r="69" ht="18.75" customHeight="1" spans="1:5">
      <c r="A69" s="84"/>
      <c r="B69" s="82"/>
      <c r="C69" s="83"/>
      <c r="D69" s="122" t="s">
        <v>8</v>
      </c>
      <c r="E69" s="26"/>
    </row>
    <row r="70" ht="18.75" customHeight="1" spans="1:5">
      <c r="A70" s="84"/>
      <c r="B70" s="85" t="s">
        <v>37</v>
      </c>
      <c r="C70" s="86">
        <f t="shared" ref="C70" si="4">SUM(C64:C69)</f>
        <v>0</v>
      </c>
      <c r="D70" s="87">
        <f>IF(C70&gt;10,10,C70)</f>
        <v>0</v>
      </c>
      <c r="E70" s="26"/>
    </row>
    <row r="71" ht="18.75" customHeight="1" spans="1:5">
      <c r="A71" s="88"/>
      <c r="B71" s="85" t="s">
        <v>5</v>
      </c>
      <c r="C71" s="86" t="str">
        <f>IF(D70=0,"不符合","符合")</f>
        <v>不符合</v>
      </c>
      <c r="D71" s="87" t="str">
        <f>IF(C71="符合","1","0")</f>
        <v>0</v>
      </c>
      <c r="E71" s="26"/>
    </row>
    <row r="72" ht="18.75" customHeight="1" spans="1:5">
      <c r="A72" s="81" t="s">
        <v>43</v>
      </c>
      <c r="B72" s="82"/>
      <c r="C72" s="83"/>
      <c r="D72" s="122" t="s">
        <v>8</v>
      </c>
      <c r="E72" s="26"/>
    </row>
    <row r="73" ht="18.75" customHeight="1" spans="1:5">
      <c r="A73" s="84"/>
      <c r="B73" s="82"/>
      <c r="C73" s="83"/>
      <c r="D73" s="122" t="s">
        <v>8</v>
      </c>
      <c r="E73" s="26"/>
    </row>
    <row r="74" ht="18.75" customHeight="1" spans="1:5">
      <c r="A74" s="84"/>
      <c r="B74" s="82"/>
      <c r="C74" s="83"/>
      <c r="D74" s="122" t="s">
        <v>8</v>
      </c>
      <c r="E74" s="26"/>
    </row>
    <row r="75" ht="18.75" customHeight="1" spans="1:5">
      <c r="A75" s="84"/>
      <c r="B75" s="82"/>
      <c r="C75" s="83"/>
      <c r="D75" s="122" t="s">
        <v>8</v>
      </c>
      <c r="E75" s="26"/>
    </row>
    <row r="76" ht="18.75" customHeight="1" spans="1:5">
      <c r="A76" s="84"/>
      <c r="B76" s="82"/>
      <c r="C76" s="83"/>
      <c r="D76" s="122" t="s">
        <v>8</v>
      </c>
      <c r="E76" s="26"/>
    </row>
    <row r="77" ht="18.75" customHeight="1" spans="1:5">
      <c r="A77" s="84"/>
      <c r="B77" s="82"/>
      <c r="C77" s="83"/>
      <c r="D77" s="122" t="s">
        <v>8</v>
      </c>
      <c r="E77" s="26"/>
    </row>
    <row r="78" ht="18.75" customHeight="1" spans="1:5">
      <c r="A78" s="84"/>
      <c r="B78" s="85" t="s">
        <v>37</v>
      </c>
      <c r="C78" s="86">
        <f t="shared" ref="C78" si="5">SUM(C72:C77)</f>
        <v>0</v>
      </c>
      <c r="D78" s="87">
        <f t="shared" ref="D78" si="6">IF(C78&gt;15,15,C78)</f>
        <v>0</v>
      </c>
      <c r="E78" s="26"/>
    </row>
    <row r="79" ht="18.75" customHeight="1" spans="1:5">
      <c r="A79" s="88"/>
      <c r="B79" s="85" t="s">
        <v>5</v>
      </c>
      <c r="C79" s="86" t="str">
        <f>IF(D78=0,"不符合","符合")</f>
        <v>不符合</v>
      </c>
      <c r="D79" s="87" t="str">
        <f>IF(C79="符合","1","0")</f>
        <v>0</v>
      </c>
      <c r="E79" s="26"/>
    </row>
    <row r="80" ht="45" customHeight="1" spans="1:5">
      <c r="A80" s="89" t="s">
        <v>44</v>
      </c>
      <c r="B80" s="90"/>
      <c r="C80" s="91"/>
      <c r="D80" s="92">
        <f>D79+D71+D63+D55+D47+D39+D30</f>
        <v>0</v>
      </c>
      <c r="E80" s="26"/>
    </row>
    <row r="81" ht="18.75" customHeight="1" spans="1:5">
      <c r="A81" s="61" t="s">
        <v>45</v>
      </c>
      <c r="B81" s="62" t="s">
        <v>33</v>
      </c>
      <c r="C81" s="93" t="s">
        <v>35</v>
      </c>
      <c r="D81" s="94"/>
      <c r="E81" s="26"/>
    </row>
    <row r="82" ht="18.75" customHeight="1" spans="1:5">
      <c r="A82" s="95" t="s">
        <v>46</v>
      </c>
      <c r="B82" s="73" t="s">
        <v>18</v>
      </c>
      <c r="C82" s="96"/>
      <c r="D82" s="97"/>
      <c r="E82" s="26"/>
    </row>
    <row r="83" ht="18.75" customHeight="1" spans="1:5">
      <c r="A83" s="98" t="s">
        <v>23</v>
      </c>
      <c r="B83" s="82"/>
      <c r="C83" s="99"/>
      <c r="D83" s="100"/>
      <c r="E83" s="26"/>
    </row>
    <row r="84" ht="18.75" customHeight="1" spans="1:5">
      <c r="A84" s="98" t="s">
        <v>47</v>
      </c>
      <c r="B84" s="123" t="s">
        <v>8</v>
      </c>
      <c r="C84" s="101"/>
      <c r="D84" s="102"/>
      <c r="E84" s="26"/>
    </row>
    <row r="85" ht="18.75" customHeight="1" spans="1:5">
      <c r="A85" s="98" t="s">
        <v>48</v>
      </c>
      <c r="B85" s="82"/>
      <c r="C85" s="83"/>
      <c r="D85" s="103">
        <f>MAX(C85:C86)</f>
        <v>0</v>
      </c>
      <c r="E85" s="26"/>
    </row>
    <row r="86" ht="18.75" customHeight="1" spans="1:5">
      <c r="A86" s="98" t="s">
        <v>49</v>
      </c>
      <c r="B86" s="82"/>
      <c r="C86" s="83"/>
      <c r="D86" s="38"/>
      <c r="E86" s="26"/>
    </row>
    <row r="87" ht="18.75" customHeight="1" spans="1:5">
      <c r="A87" s="61" t="s">
        <v>50</v>
      </c>
      <c r="B87" s="62" t="s">
        <v>33</v>
      </c>
      <c r="C87" s="63" t="s">
        <v>34</v>
      </c>
      <c r="D87" s="63" t="s">
        <v>35</v>
      </c>
      <c r="E87" s="26"/>
    </row>
    <row r="88" ht="31.5" customHeight="1" spans="1:5">
      <c r="A88" s="104" t="s">
        <v>51</v>
      </c>
      <c r="B88" s="82"/>
      <c r="C88" s="105">
        <f>B88*0.5</f>
        <v>0</v>
      </c>
      <c r="D88" s="105"/>
      <c r="E88" s="26"/>
    </row>
    <row r="89" ht="18.75" customHeight="1" spans="1:5">
      <c r="A89" s="98" t="s">
        <v>52</v>
      </c>
      <c r="B89" s="104"/>
      <c r="C89" s="106">
        <f>C90+C92+C94</f>
        <v>0.15</v>
      </c>
      <c r="D89" s="107" t="s">
        <v>53</v>
      </c>
      <c r="E89" s="26"/>
    </row>
    <row r="90" s="54" customFormat="1" ht="16.5" customHeight="1" spans="1:5">
      <c r="A90" s="108" t="s">
        <v>54</v>
      </c>
      <c r="B90" s="109">
        <v>20</v>
      </c>
      <c r="C90" s="110">
        <f>B91/B90</f>
        <v>0.05</v>
      </c>
      <c r="D90" s="111"/>
      <c r="E90" s="63"/>
    </row>
    <row r="91" s="54" customFormat="1" ht="16.5" customHeight="1" spans="1:5">
      <c r="A91" s="108" t="s">
        <v>55</v>
      </c>
      <c r="B91" s="112">
        <v>1</v>
      </c>
      <c r="C91" s="124" t="s">
        <v>8</v>
      </c>
      <c r="D91" s="111"/>
      <c r="E91" s="63"/>
    </row>
    <row r="92" ht="16.5" customHeight="1" spans="1:5">
      <c r="A92" s="108" t="s">
        <v>56</v>
      </c>
      <c r="B92" s="109">
        <v>20</v>
      </c>
      <c r="C92" s="110">
        <f>B93/B92</f>
        <v>0.05</v>
      </c>
      <c r="D92" s="111"/>
      <c r="E92" s="26"/>
    </row>
    <row r="93" ht="16.5" customHeight="1" spans="1:5">
      <c r="A93" s="108" t="s">
        <v>57</v>
      </c>
      <c r="B93" s="112">
        <v>1</v>
      </c>
      <c r="C93" s="124" t="s">
        <v>8</v>
      </c>
      <c r="D93" s="111"/>
      <c r="E93" s="26"/>
    </row>
    <row r="94" spans="1:5">
      <c r="A94" s="108" t="s">
        <v>58</v>
      </c>
      <c r="B94" s="109">
        <v>20</v>
      </c>
      <c r="C94" s="110">
        <f>B95/B94</f>
        <v>0.05</v>
      </c>
      <c r="D94" s="111"/>
      <c r="E94" s="26"/>
    </row>
    <row r="95" spans="1:5">
      <c r="A95" s="108" t="s">
        <v>59</v>
      </c>
      <c r="B95" s="112">
        <v>1</v>
      </c>
      <c r="C95" s="124" t="s">
        <v>8</v>
      </c>
      <c r="D95" s="113"/>
      <c r="E95" s="26"/>
    </row>
    <row r="96" ht="27.75" customHeight="1" spans="1:5">
      <c r="A96" s="114" t="s">
        <v>60</v>
      </c>
      <c r="B96" s="82"/>
      <c r="C96" s="26">
        <f>B96*1</f>
        <v>0</v>
      </c>
      <c r="D96" s="26"/>
      <c r="E96" s="26"/>
    </row>
    <row r="97" ht="18.75" customHeight="1" spans="1:5">
      <c r="A97" s="98" t="s">
        <v>61</v>
      </c>
      <c r="B97" s="115"/>
      <c r="C97" s="26"/>
      <c r="D97" s="26"/>
      <c r="E97" s="26"/>
    </row>
    <row r="98" ht="18.75" customHeight="1" spans="1:5">
      <c r="A98" s="116" t="s">
        <v>62</v>
      </c>
      <c r="B98" s="117"/>
      <c r="C98" s="118"/>
      <c r="D98" s="118"/>
      <c r="E98" s="26"/>
    </row>
    <row r="99" s="56" customFormat="1" ht="18.75" customHeight="1" spans="1:5">
      <c r="A99" s="119" t="s">
        <v>63</v>
      </c>
      <c r="B99" s="119" t="s">
        <v>64</v>
      </c>
      <c r="C99" s="119" t="s">
        <v>65</v>
      </c>
      <c r="D99" s="119" t="s">
        <v>66</v>
      </c>
      <c r="E99" s="43"/>
    </row>
    <row r="100" ht="18.75" customHeight="1" spans="1:5">
      <c r="A100" s="120"/>
      <c r="B100" s="120"/>
      <c r="C100" s="120"/>
      <c r="D100" s="63">
        <f>IF(C100="国家级",1,IF(C100="省级",0.5,IF(C100="市级",0.2,IF(C100="校级",0.1,0))))</f>
        <v>0</v>
      </c>
      <c r="E100" s="26"/>
    </row>
    <row r="101" ht="18.75" customHeight="1" spans="1:5">
      <c r="A101" s="120"/>
      <c r="B101" s="120"/>
      <c r="C101" s="120"/>
      <c r="D101" s="63">
        <f t="shared" ref="D101:D112" si="7">IF(C101="国家级",1,IF(C101="省级",0.5,IF(C101="市级",0.2,IF(C101="校级",0.1,0))))</f>
        <v>0</v>
      </c>
      <c r="E101" s="26"/>
    </row>
    <row r="102" ht="18.75" customHeight="1" spans="1:5">
      <c r="A102" s="120"/>
      <c r="B102" s="120"/>
      <c r="C102" s="120"/>
      <c r="D102" s="63">
        <f t="shared" si="7"/>
        <v>0</v>
      </c>
      <c r="E102" s="26"/>
    </row>
    <row r="103" ht="18.75" customHeight="1" spans="1:5">
      <c r="A103" s="120"/>
      <c r="B103" s="120"/>
      <c r="C103" s="120"/>
      <c r="D103" s="63">
        <f t="shared" si="7"/>
        <v>0</v>
      </c>
      <c r="E103" s="26"/>
    </row>
    <row r="104" ht="18.75" customHeight="1" spans="1:5">
      <c r="A104" s="120"/>
      <c r="B104" s="120"/>
      <c r="C104" s="120"/>
      <c r="D104" s="63">
        <f t="shared" si="7"/>
        <v>0</v>
      </c>
      <c r="E104" s="26"/>
    </row>
    <row r="105" ht="18.75" customHeight="1" spans="1:5">
      <c r="A105" s="120"/>
      <c r="B105" s="120"/>
      <c r="C105" s="120"/>
      <c r="D105" s="63">
        <f t="shared" si="7"/>
        <v>0</v>
      </c>
      <c r="E105" s="26"/>
    </row>
    <row r="106" ht="18.75" customHeight="1" spans="1:5">
      <c r="A106" s="120"/>
      <c r="B106" s="120"/>
      <c r="C106" s="120"/>
      <c r="D106" s="63">
        <f t="shared" si="7"/>
        <v>0</v>
      </c>
      <c r="E106" s="26"/>
    </row>
    <row r="107" ht="18.75" customHeight="1" spans="1:5">
      <c r="A107" s="120"/>
      <c r="B107" s="120"/>
      <c r="C107" s="120"/>
      <c r="D107" s="63">
        <f t="shared" si="7"/>
        <v>0</v>
      </c>
      <c r="E107" s="26"/>
    </row>
    <row r="108" ht="18.75" customHeight="1" spans="1:5">
      <c r="A108" s="120"/>
      <c r="B108" s="120"/>
      <c r="C108" s="120"/>
      <c r="D108" s="63">
        <f t="shared" si="7"/>
        <v>0</v>
      </c>
      <c r="E108" s="26"/>
    </row>
    <row r="109" ht="18.75" customHeight="1" spans="1:5">
      <c r="A109" s="120"/>
      <c r="B109" s="120"/>
      <c r="C109" s="120"/>
      <c r="D109" s="63">
        <f t="shared" si="7"/>
        <v>0</v>
      </c>
      <c r="E109" s="26"/>
    </row>
    <row r="110" ht="18.75" customHeight="1" spans="1:5">
      <c r="A110" s="120"/>
      <c r="B110" s="120"/>
      <c r="C110" s="120"/>
      <c r="D110" s="63">
        <f t="shared" si="7"/>
        <v>0</v>
      </c>
      <c r="E110" s="26"/>
    </row>
    <row r="111" ht="18.75" customHeight="1" spans="1:5">
      <c r="A111" s="120"/>
      <c r="B111" s="120"/>
      <c r="C111" s="120"/>
      <c r="D111" s="63">
        <f t="shared" si="7"/>
        <v>0</v>
      </c>
      <c r="E111" s="26"/>
    </row>
    <row r="112" ht="18.75" customHeight="1" spans="1:5">
      <c r="A112" s="120"/>
      <c r="B112" s="120"/>
      <c r="C112" s="120"/>
      <c r="D112" s="63">
        <f t="shared" si="7"/>
        <v>0</v>
      </c>
      <c r="E112" s="26"/>
    </row>
    <row r="113" ht="18.75" customHeight="1" spans="1:5">
      <c r="A113" s="116" t="s">
        <v>67</v>
      </c>
      <c r="B113" s="117"/>
      <c r="C113" s="118"/>
      <c r="D113" s="118"/>
      <c r="E113" s="26"/>
    </row>
    <row r="114" s="56" customFormat="1" ht="18.75" customHeight="1" spans="1:5">
      <c r="A114" s="119" t="s">
        <v>63</v>
      </c>
      <c r="B114" s="119" t="s">
        <v>64</v>
      </c>
      <c r="C114" s="119" t="s">
        <v>65</v>
      </c>
      <c r="D114" s="119" t="s">
        <v>66</v>
      </c>
      <c r="E114" s="43"/>
    </row>
    <row r="115" ht="18.75" customHeight="1" spans="1:5">
      <c r="A115" s="120"/>
      <c r="B115" s="120"/>
      <c r="C115" s="120"/>
      <c r="D115" s="63">
        <f>IF(C115="国家级",0.75,IF(C115="省级",0.25,IF(C115="市级",0.1,IF(C115="校级",0.05,0))))</f>
        <v>0</v>
      </c>
      <c r="E115" s="26"/>
    </row>
    <row r="116" ht="18.75" customHeight="1" spans="1:5">
      <c r="A116" s="120"/>
      <c r="B116" s="120"/>
      <c r="C116" s="120"/>
      <c r="D116" s="63">
        <f t="shared" ref="D116:D135" si="8">IF(C116="国家级",0.75,IF(C116="省级",0.25,IF(C116="市级",0.1,IF(C116="校级",0.05,0))))</f>
        <v>0</v>
      </c>
      <c r="E116" s="26"/>
    </row>
    <row r="117" ht="18.75" customHeight="1" spans="1:5">
      <c r="A117" s="120"/>
      <c r="B117" s="120"/>
      <c r="C117" s="120"/>
      <c r="D117" s="63">
        <f t="shared" si="8"/>
        <v>0</v>
      </c>
      <c r="E117" s="26"/>
    </row>
    <row r="118" ht="18.75" customHeight="1" spans="1:5">
      <c r="A118" s="120"/>
      <c r="B118" s="120"/>
      <c r="C118" s="120"/>
      <c r="D118" s="63">
        <f t="shared" si="8"/>
        <v>0</v>
      </c>
      <c r="E118" s="26"/>
    </row>
    <row r="119" ht="18.75" customHeight="1" spans="1:5">
      <c r="A119" s="120"/>
      <c r="B119" s="120"/>
      <c r="C119" s="120"/>
      <c r="D119" s="63">
        <f t="shared" si="8"/>
        <v>0</v>
      </c>
      <c r="E119" s="26"/>
    </row>
    <row r="120" ht="18.75" customHeight="1" spans="1:5">
      <c r="A120" s="120"/>
      <c r="B120" s="120"/>
      <c r="C120" s="120"/>
      <c r="D120" s="63">
        <f t="shared" si="8"/>
        <v>0</v>
      </c>
      <c r="E120" s="26"/>
    </row>
    <row r="121" ht="18.75" customHeight="1" spans="1:5">
      <c r="A121" s="120"/>
      <c r="B121" s="120"/>
      <c r="C121" s="120"/>
      <c r="D121" s="63">
        <f t="shared" si="8"/>
        <v>0</v>
      </c>
      <c r="E121" s="26"/>
    </row>
    <row r="122" ht="18.75" customHeight="1" spans="1:5">
      <c r="A122" s="120"/>
      <c r="B122" s="120"/>
      <c r="C122" s="120"/>
      <c r="D122" s="63">
        <f t="shared" si="8"/>
        <v>0</v>
      </c>
      <c r="E122" s="26"/>
    </row>
    <row r="123" ht="18.75" customHeight="1" spans="1:5">
      <c r="A123" s="120"/>
      <c r="B123" s="120"/>
      <c r="C123" s="120"/>
      <c r="D123" s="63">
        <f t="shared" si="8"/>
        <v>0</v>
      </c>
      <c r="E123" s="26"/>
    </row>
    <row r="124" ht="18.75" customHeight="1" spans="1:5">
      <c r="A124" s="120"/>
      <c r="B124" s="120"/>
      <c r="C124" s="120"/>
      <c r="D124" s="63">
        <f t="shared" si="8"/>
        <v>0</v>
      </c>
      <c r="E124" s="26"/>
    </row>
    <row r="125" ht="18.75" customHeight="1" spans="1:5">
      <c r="A125" s="120"/>
      <c r="B125" s="120"/>
      <c r="C125" s="120"/>
      <c r="D125" s="63">
        <f t="shared" si="8"/>
        <v>0</v>
      </c>
      <c r="E125" s="26"/>
    </row>
    <row r="126" ht="18.75" customHeight="1" spans="1:5">
      <c r="A126" s="120"/>
      <c r="B126" s="120"/>
      <c r="C126" s="120"/>
      <c r="D126" s="63">
        <f t="shared" si="8"/>
        <v>0</v>
      </c>
      <c r="E126" s="26"/>
    </row>
    <row r="127" ht="18.75" customHeight="1" spans="1:5">
      <c r="A127" s="120"/>
      <c r="B127" s="120"/>
      <c r="C127" s="120"/>
      <c r="D127" s="63">
        <f t="shared" si="8"/>
        <v>0</v>
      </c>
      <c r="E127" s="26"/>
    </row>
    <row r="128" ht="18.75" customHeight="1" spans="1:5">
      <c r="A128" s="120"/>
      <c r="B128" s="120"/>
      <c r="C128" s="120"/>
      <c r="D128" s="63">
        <f t="shared" si="8"/>
        <v>0</v>
      </c>
      <c r="E128" s="26"/>
    </row>
    <row r="129" ht="18.75" customHeight="1" spans="1:5">
      <c r="A129" s="120"/>
      <c r="B129" s="120"/>
      <c r="C129" s="120"/>
      <c r="D129" s="63">
        <f t="shared" si="8"/>
        <v>0</v>
      </c>
      <c r="E129" s="26"/>
    </row>
    <row r="130" ht="18.75" customHeight="1" spans="1:5">
      <c r="A130" s="120"/>
      <c r="B130" s="120"/>
      <c r="C130" s="120"/>
      <c r="D130" s="63">
        <f t="shared" si="8"/>
        <v>0</v>
      </c>
      <c r="E130" s="26"/>
    </row>
    <row r="131" ht="18.75" customHeight="1" spans="1:5">
      <c r="A131" s="120"/>
      <c r="B131" s="120"/>
      <c r="C131" s="120"/>
      <c r="D131" s="63">
        <f t="shared" si="8"/>
        <v>0</v>
      </c>
      <c r="E131" s="26"/>
    </row>
    <row r="132" ht="18.75" customHeight="1" spans="1:5">
      <c r="A132" s="120"/>
      <c r="B132" s="120"/>
      <c r="C132" s="120"/>
      <c r="D132" s="63">
        <f t="shared" si="8"/>
        <v>0</v>
      </c>
      <c r="E132" s="26"/>
    </row>
    <row r="133" ht="18.75" customHeight="1" spans="1:5">
      <c r="A133" s="120"/>
      <c r="B133" s="120"/>
      <c r="C133" s="120"/>
      <c r="D133" s="63">
        <f t="shared" si="8"/>
        <v>0</v>
      </c>
      <c r="E133" s="26"/>
    </row>
    <row r="134" ht="18.75" customHeight="1" spans="1:5">
      <c r="A134" s="120"/>
      <c r="B134" s="120"/>
      <c r="C134" s="120"/>
      <c r="D134" s="63">
        <f t="shared" si="8"/>
        <v>0</v>
      </c>
      <c r="E134" s="26"/>
    </row>
    <row r="135" ht="18.75" customHeight="1" spans="1:5">
      <c r="A135" s="120"/>
      <c r="B135" s="120"/>
      <c r="C135" s="120"/>
      <c r="D135" s="63">
        <f t="shared" si="8"/>
        <v>0</v>
      </c>
      <c r="E135" s="26"/>
    </row>
    <row r="136" ht="18.75" customHeight="1" spans="1:5">
      <c r="A136" s="118" t="s">
        <v>68</v>
      </c>
      <c r="B136" s="118"/>
      <c r="C136" s="118"/>
      <c r="D136" s="118">
        <f>SUM(D100:D135)</f>
        <v>0</v>
      </c>
      <c r="E136" s="26"/>
    </row>
  </sheetData>
  <mergeCells count="35">
    <mergeCell ref="A1:E1"/>
    <mergeCell ref="A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80:B80"/>
    <mergeCell ref="C81:D81"/>
    <mergeCell ref="C82:D82"/>
    <mergeCell ref="C83:D83"/>
    <mergeCell ref="B84:D84"/>
    <mergeCell ref="A136:C136"/>
    <mergeCell ref="A22:A30"/>
    <mergeCell ref="A31:A39"/>
    <mergeCell ref="A40:A47"/>
    <mergeCell ref="A48:A55"/>
    <mergeCell ref="A56:A63"/>
    <mergeCell ref="A64:A71"/>
    <mergeCell ref="A72:A79"/>
    <mergeCell ref="D85:D86"/>
    <mergeCell ref="D89:D95"/>
  </mergeCells>
  <dataValidations count="8">
    <dataValidation type="whole" operator="between" allowBlank="1" showInputMessage="1" showErrorMessage="1" sqref="B6">
      <formula1>1950</formula1>
      <formula2>2000</formula2>
    </dataValidation>
    <dataValidation type="whole" operator="between" allowBlank="1" showInputMessage="1" showErrorMessage="1" sqref="B7 B11">
      <formula1>195001</formula1>
      <formula2>201412</formula2>
    </dataValidation>
    <dataValidation type="list" allowBlank="1" showInputMessage="1" showErrorMessage="1" sqref="B13">
      <formula1>"已认证,未认证"</formula1>
    </dataValidation>
    <dataValidation type="list" allowBlank="1" showInputMessage="1" showErrorMessage="1" sqref="B16">
      <formula1>"高中,中职,中职实习,初中,小学"</formula1>
    </dataValidation>
    <dataValidation type="list" allowBlank="1" showInputMessage="1" showErrorMessage="1" sqref="B82 B9:B10">
      <formula1>"研究生,本科,专科,中专或高中"</formula1>
    </dataValidation>
    <dataValidation type="list" allowBlank="1" showInputMessage="1" showErrorMessage="1" sqref="B17:B18">
      <formula1>"合格,不合格"</formula1>
    </dataValidation>
    <dataValidation type="whole" operator="between" allowBlank="1" showInputMessage="1" showErrorMessage="1" sqref="B90:B95">
      <formula1>0</formula1>
      <formula2>100</formula2>
    </dataValidation>
    <dataValidation type="list" allowBlank="1" showInputMessage="1" showErrorMessage="1" sqref="C100:C112 C115:C135">
      <formula1>"国家级,省级,市级,校级"</formula1>
    </dataValidation>
  </dataValidations>
  <pageMargins left="0.7" right="0.7" top="0.75" bottom="0.75" header="0.3" footer="0.3"/>
  <pageSetup paperSize="9" scale="96" orientation="portrait"/>
  <headerFooter/>
  <rowBreaks count="2" manualBreakCount="2">
    <brk id="39" max="16383" man="1"/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H10" sqref="H10"/>
    </sheetView>
  </sheetViews>
  <sheetFormatPr defaultColWidth="10.5" defaultRowHeight="14.25" outlineLevelCol="6"/>
  <cols>
    <col min="1" max="3" width="13" style="1" customWidth="1"/>
    <col min="4" max="4" width="12.5" style="1" customWidth="1"/>
    <col min="5" max="5" width="6.625" style="1" customWidth="1"/>
    <col min="6" max="7" width="12.5" style="1" customWidth="1"/>
    <col min="8" max="16384" width="10.5" style="1"/>
  </cols>
  <sheetData>
    <row r="1" ht="72" customHeight="1" spans="1:7">
      <c r="A1" s="2" t="s">
        <v>69</v>
      </c>
      <c r="B1" s="3"/>
      <c r="C1" s="3"/>
      <c r="D1" s="3"/>
      <c r="E1" s="3"/>
      <c r="F1" s="3"/>
      <c r="G1" s="3"/>
    </row>
    <row r="2" ht="39" customHeight="1" spans="1:7">
      <c r="A2" s="4" t="s">
        <v>6</v>
      </c>
      <c r="B2" s="5" t="str">
        <f>审核表!B4</f>
        <v>张三</v>
      </c>
      <c r="C2" s="5"/>
      <c r="D2" s="6" t="s">
        <v>9</v>
      </c>
      <c r="E2" s="6"/>
      <c r="F2" s="7" t="str">
        <f>审核表!B5</f>
        <v>语文</v>
      </c>
      <c r="G2" s="8"/>
    </row>
    <row r="3" ht="39" customHeight="1" spans="1:7">
      <c r="A3" s="9" t="s">
        <v>70</v>
      </c>
      <c r="B3" s="10" t="str">
        <f>IF(C5+F3&gt;11,"基本满足","不满足")</f>
        <v>不满足</v>
      </c>
      <c r="C3" s="10"/>
      <c r="D3" s="11" t="s">
        <v>71</v>
      </c>
      <c r="E3" s="12"/>
      <c r="F3" s="13">
        <f>审核表!D80</f>
        <v>0</v>
      </c>
      <c r="G3" s="14"/>
    </row>
    <row r="4" ht="39" customHeight="1" spans="1:7">
      <c r="A4" s="15" t="s">
        <v>72</v>
      </c>
      <c r="B4" s="16">
        <f>F13+C18+G15</f>
        <v>0.15</v>
      </c>
      <c r="C4" s="16"/>
      <c r="D4" s="17" t="s">
        <v>73</v>
      </c>
      <c r="E4" s="17"/>
      <c r="F4" s="18">
        <f>G13+C18+G17</f>
        <v>0.15</v>
      </c>
      <c r="G4" s="19"/>
    </row>
    <row r="5" ht="30" customHeight="1" spans="1:7">
      <c r="A5" s="20" t="s">
        <v>3</v>
      </c>
      <c r="B5" s="21"/>
      <c r="C5" s="22">
        <f>SUM(C6:C13)</f>
        <v>8</v>
      </c>
      <c r="D5" s="20" t="s">
        <v>32</v>
      </c>
      <c r="E5" s="21"/>
      <c r="F5" s="23" t="s">
        <v>34</v>
      </c>
      <c r="G5" s="24" t="s">
        <v>35</v>
      </c>
    </row>
    <row r="6" ht="30" customHeight="1" spans="1:7">
      <c r="A6" s="25" t="s">
        <v>74</v>
      </c>
      <c r="B6" s="26" t="str">
        <f>审核表!C8</f>
        <v>学历合格</v>
      </c>
      <c r="C6" s="27">
        <f>IF(B6="学历合格",1,0)</f>
        <v>1</v>
      </c>
      <c r="D6" s="25" t="s">
        <v>75</v>
      </c>
      <c r="E6" s="26"/>
      <c r="F6" s="26">
        <f>审核表!C29</f>
        <v>0</v>
      </c>
      <c r="G6" s="27">
        <f>审核表!D29</f>
        <v>0</v>
      </c>
    </row>
    <row r="7" ht="30" customHeight="1" spans="1:7">
      <c r="A7" s="25" t="s">
        <v>76</v>
      </c>
      <c r="B7" s="26" t="str">
        <f>审核表!C13</f>
        <v>认证正常</v>
      </c>
      <c r="C7" s="27">
        <f>IF(B7="不得申报",0,1)</f>
        <v>1</v>
      </c>
      <c r="D7" s="25" t="s">
        <v>77</v>
      </c>
      <c r="E7" s="26"/>
      <c r="F7" s="26">
        <f>审核表!C38</f>
        <v>0</v>
      </c>
      <c r="G7" s="27">
        <f>审核表!D38</f>
        <v>0</v>
      </c>
    </row>
    <row r="8" ht="30" customHeight="1" spans="1:7">
      <c r="A8" s="25" t="s">
        <v>78</v>
      </c>
      <c r="B8" s="26" t="str">
        <f>审核表!C14</f>
        <v>年限符合</v>
      </c>
      <c r="C8" s="27">
        <f>IF(B8="年限符合",1,0)</f>
        <v>1</v>
      </c>
      <c r="D8" s="25" t="s">
        <v>79</v>
      </c>
      <c r="E8" s="26"/>
      <c r="F8" s="26">
        <f>审核表!C46</f>
        <v>0</v>
      </c>
      <c r="G8" s="28">
        <f>审核表!D46</f>
        <v>0</v>
      </c>
    </row>
    <row r="9" ht="30" customHeight="1" spans="1:7">
      <c r="A9" s="25" t="s">
        <v>80</v>
      </c>
      <c r="B9" s="26" t="str">
        <f>[1]审核表!C16</f>
        <v>教师证合格</v>
      </c>
      <c r="C9" s="27">
        <f>IF(B9="教师证合格",1,0)</f>
        <v>1</v>
      </c>
      <c r="D9" s="25" t="s">
        <v>81</v>
      </c>
      <c r="E9" s="26"/>
      <c r="F9" s="26">
        <f>审核表!C54</f>
        <v>0</v>
      </c>
      <c r="G9" s="28">
        <f>审核表!D54</f>
        <v>0</v>
      </c>
    </row>
    <row r="10" ht="30" customHeight="1" spans="1:7">
      <c r="A10" s="25" t="s">
        <v>82</v>
      </c>
      <c r="B10" s="26" t="str">
        <f>审核表!C17</f>
        <v>继教教育合格</v>
      </c>
      <c r="C10" s="27">
        <f>IF(B10="继教教育合格",1,0)</f>
        <v>1</v>
      </c>
      <c r="D10" s="25" t="s">
        <v>83</v>
      </c>
      <c r="E10" s="26"/>
      <c r="F10" s="26">
        <f>审核表!C62</f>
        <v>0</v>
      </c>
      <c r="G10" s="27">
        <f>审核表!D62</f>
        <v>0</v>
      </c>
    </row>
    <row r="11" ht="30" customHeight="1" spans="1:7">
      <c r="A11" s="25" t="s">
        <v>84</v>
      </c>
      <c r="B11" s="26" t="str">
        <f>审核表!C18</f>
        <v>师德考核合格</v>
      </c>
      <c r="C11" s="27">
        <f>IF(B11="师德考核合格",1,0)</f>
        <v>1</v>
      </c>
      <c r="D11" s="25" t="s">
        <v>85</v>
      </c>
      <c r="E11" s="26"/>
      <c r="F11" s="26">
        <f>审核表!C70</f>
        <v>0</v>
      </c>
      <c r="G11" s="27">
        <f>审核表!D70</f>
        <v>0</v>
      </c>
    </row>
    <row r="12" ht="30" customHeight="1" spans="1:7">
      <c r="A12" s="25" t="s">
        <v>86</v>
      </c>
      <c r="B12" s="26" t="str">
        <f>审核表!C19</f>
        <v>符合</v>
      </c>
      <c r="C12" s="27">
        <f>IF(B12="符合",1,0)</f>
        <v>1</v>
      </c>
      <c r="D12" s="25" t="s">
        <v>87</v>
      </c>
      <c r="E12" s="26"/>
      <c r="F12" s="26">
        <f>审核表!C78</f>
        <v>0</v>
      </c>
      <c r="G12" s="28">
        <f>审核表!D78</f>
        <v>0</v>
      </c>
    </row>
    <row r="13" ht="30" customHeight="1" spans="1:7">
      <c r="A13" s="29" t="s">
        <v>88</v>
      </c>
      <c r="B13" s="30" t="str">
        <f>审核表!C20</f>
        <v>符合</v>
      </c>
      <c r="C13" s="31">
        <f>IF(B13="符合",1,0)</f>
        <v>1</v>
      </c>
      <c r="D13" s="32" t="s">
        <v>68</v>
      </c>
      <c r="E13" s="33"/>
      <c r="F13" s="33">
        <f>SUM(F6:F12)</f>
        <v>0</v>
      </c>
      <c r="G13" s="34">
        <f>SUM(G6:G12)</f>
        <v>0</v>
      </c>
    </row>
    <row r="14" ht="30" customHeight="1" spans="1:7">
      <c r="A14" s="35" t="s">
        <v>45</v>
      </c>
      <c r="B14" s="36"/>
      <c r="C14" s="37" t="s">
        <v>35</v>
      </c>
      <c r="D14" s="35" t="s">
        <v>89</v>
      </c>
      <c r="E14" s="36"/>
      <c r="F14" s="38" t="s">
        <v>35</v>
      </c>
      <c r="G14" s="39" t="s">
        <v>90</v>
      </c>
    </row>
    <row r="15" ht="30" customHeight="1" spans="1:7">
      <c r="A15" s="40" t="s">
        <v>46</v>
      </c>
      <c r="B15" s="41"/>
      <c r="C15" s="27">
        <f>审核表!C82</f>
        <v>0</v>
      </c>
      <c r="D15" s="42" t="s">
        <v>91</v>
      </c>
      <c r="E15" s="43"/>
      <c r="F15" s="26">
        <f>审核表!C88</f>
        <v>0</v>
      </c>
      <c r="G15" s="44">
        <f>F15+F16+F17+F18</f>
        <v>0.15</v>
      </c>
    </row>
    <row r="16" ht="30" customHeight="1" spans="1:7">
      <c r="A16" s="45" t="s">
        <v>23</v>
      </c>
      <c r="B16" s="46"/>
      <c r="C16" s="27">
        <f>审核表!C83</f>
        <v>0</v>
      </c>
      <c r="D16" s="47" t="s">
        <v>52</v>
      </c>
      <c r="E16" s="43"/>
      <c r="F16" s="26">
        <f>审核表!C89</f>
        <v>0.15</v>
      </c>
      <c r="G16" s="44" t="s">
        <v>92</v>
      </c>
    </row>
    <row r="17" ht="30" customHeight="1" spans="1:7">
      <c r="A17" s="45" t="s">
        <v>47</v>
      </c>
      <c r="B17" s="46"/>
      <c r="C17" s="27">
        <f>审核表!D85</f>
        <v>0</v>
      </c>
      <c r="D17" s="47" t="s">
        <v>93</v>
      </c>
      <c r="E17" s="43"/>
      <c r="F17" s="26">
        <f>审核表!C96</f>
        <v>0</v>
      </c>
      <c r="G17" s="48">
        <f>IF(G15&gt;15,15,G15)</f>
        <v>0.15</v>
      </c>
    </row>
    <row r="18" ht="30" customHeight="1" spans="1:7">
      <c r="A18" s="32" t="s">
        <v>68</v>
      </c>
      <c r="B18" s="33"/>
      <c r="C18" s="34">
        <f>SUM(C15:C17)</f>
        <v>0</v>
      </c>
      <c r="D18" s="49" t="s">
        <v>61</v>
      </c>
      <c r="E18" s="50"/>
      <c r="F18" s="30">
        <f>审核表!D136</f>
        <v>0</v>
      </c>
      <c r="G18" s="51"/>
    </row>
    <row r="19" ht="39" customHeight="1" spans="1:3">
      <c r="A19" s="52" t="s">
        <v>94</v>
      </c>
      <c r="B19" s="52"/>
      <c r="C19" s="52"/>
    </row>
    <row r="20" ht="21.75" customHeight="1" spans="1:2">
      <c r="A20" s="53" t="s">
        <v>95</v>
      </c>
      <c r="B20" s="53"/>
    </row>
  </sheetData>
  <sheetProtection algorithmName="SHA-512" hashValue="75xLs98X4BoqBrgJ0hoTLKzEiXZYST8l3+LYLmGTuJDrAB7JOMEm9rbYyANq1zTHS7f/eEU2N9vPY16cMhQbnQ==" saltValue="WOKnlNMogB77KZd4vJlymA==" spinCount="100000" sheet="1" objects="1"/>
  <mergeCells count="33">
    <mergeCell ref="A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A5:B5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C19"/>
    <mergeCell ref="A20:B20"/>
    <mergeCell ref="G17:G18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Niky</dc:creator>
  <cp:lastModifiedBy>Lenovo</cp:lastModifiedBy>
  <dcterms:created xsi:type="dcterms:W3CDTF">2015-06-05T18:19:00Z</dcterms:created>
  <cp:lastPrinted>2024-08-16T08:09:00Z</cp:lastPrinted>
  <dcterms:modified xsi:type="dcterms:W3CDTF">2025-08-14T05:03:09Z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FE074896E18E4A40AF3DABBD3FBC384C_12</vt:lpwstr>
  </property>
</Properties>
</file>